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>
    <definedName name="Excel_BuiltIn__FilterDatabase_1">'Sheet1'!$A$1:$AB$16</definedName>
  </definedNames>
  <calcPr fullCalcOnLoad="1"/>
</workbook>
</file>

<file path=xl/sharedStrings.xml><?xml version="1.0" encoding="utf-8"?>
<sst xmlns="http://schemas.openxmlformats.org/spreadsheetml/2006/main" count="90" uniqueCount="68">
  <si>
    <t>ID</t>
  </si>
  <si>
    <t>mode</t>
  </si>
  <si>
    <t>service</t>
  </si>
  <si>
    <t>Agency</t>
  </si>
  <si>
    <t>City</t>
  </si>
  <si>
    <t>Trips</t>
  </si>
  <si>
    <t>Pass Miles</t>
  </si>
  <si>
    <t>Veh Rev Mi</t>
  </si>
  <si>
    <t>Fares</t>
  </si>
  <si>
    <t>Capital cost</t>
  </si>
  <si>
    <t>Operating cost</t>
  </si>
  <si>
    <t>Employee hours</t>
  </si>
  <si>
    <t>BTUs</t>
  </si>
  <si>
    <t># of vehs</t>
  </si>
  <si>
    <t>Seats</t>
  </si>
  <si>
    <t>Standing</t>
  </si>
  <si>
    <t>Directional route miles</t>
  </si>
  <si>
    <t>PM/Trip</t>
  </si>
  <si>
    <t>PM/VRM</t>
  </si>
  <si>
    <t>Capacity</t>
  </si>
  <si>
    <t>Op/pm</t>
  </si>
  <si>
    <t>Op/trip</t>
  </si>
  <si>
    <t>Empl/1000 pm</t>
  </si>
  <si>
    <t>BTU/pm</t>
  </si>
  <si>
    <t>Op/vrm</t>
  </si>
  <si>
    <t>Fare/trip</t>
  </si>
  <si>
    <t>VRM/vehicles</t>
  </si>
  <si>
    <t>Cost/pm</t>
  </si>
  <si>
    <t>Opr Cost/pm</t>
  </si>
  <si>
    <t>2008</t>
  </si>
  <si>
    <t>MB</t>
  </si>
  <si>
    <t>DO</t>
  </si>
  <si>
    <t>MTA New York City Transit</t>
  </si>
  <si>
    <t>New York, NY</t>
  </si>
  <si>
    <t>9154</t>
  </si>
  <si>
    <t>Los Angeles County Metropolitan Transportation Authority</t>
  </si>
  <si>
    <t>Los Angeles, CA</t>
  </si>
  <si>
    <t>2080</t>
  </si>
  <si>
    <t>New Jersey Transit Corporation</t>
  </si>
  <si>
    <t>Newark, NJ</t>
  </si>
  <si>
    <t>5066</t>
  </si>
  <si>
    <t>Chicago Transit Authority</t>
  </si>
  <si>
    <t>Chicago, IL</t>
  </si>
  <si>
    <t>3019</t>
  </si>
  <si>
    <t>Southeastern Pennsylvania Transportation Authority</t>
  </si>
  <si>
    <t>Philadelphia, PA</t>
  </si>
  <si>
    <t>0001</t>
  </si>
  <si>
    <t>King County Department of Transportation - Metro Transit Division</t>
  </si>
  <si>
    <t>Seattle, WA</t>
  </si>
  <si>
    <t>4034</t>
  </si>
  <si>
    <t>Miami-Dade Transit</t>
  </si>
  <si>
    <t>Miami, FL</t>
  </si>
  <si>
    <t>3030</t>
  </si>
  <si>
    <t>Washington Metropolitan Area Transit Authority</t>
  </si>
  <si>
    <t>Washington, DC</t>
  </si>
  <si>
    <t>6008</t>
  </si>
  <si>
    <t>Metropolitan Transit Authority of Harris County, Texas</t>
  </si>
  <si>
    <t>Houston, TX</t>
  </si>
  <si>
    <t>5027</t>
  </si>
  <si>
    <t>Metro Transit</t>
  </si>
  <si>
    <t>Minneapolis, MN</t>
  </si>
  <si>
    <t>Average of Top Ten</t>
  </si>
  <si>
    <t>0008</t>
  </si>
  <si>
    <t>Tri-County Metropolitan Transportation District of Oregon</t>
  </si>
  <si>
    <t>Portland, OR</t>
  </si>
  <si>
    <t>0024</t>
  </si>
  <si>
    <t>Clark County Public Transportation Benefit Area Authority</t>
  </si>
  <si>
    <t>Vancouver, WA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</si>
</sst>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"/>
    <numFmt numFmtId="168" formatCode="0.00"/>
    <numFmt numFmtId="169" formatCode="@"/>
    <numFmt numFmtId="170" formatCode="GENERAL"/>
    <numFmt numFmtId="171" formatCode="#,###"/>
  </numFmts>
  <fonts count="4">
    <font>
      <sz val="12"/>
      <name val="Courier New"/>
      <family val="3"/>
    </font>
    <font>
      <sz val="10"/>
      <name val="Arial"/>
      <family val="0"/>
    </font>
    <font>
      <b/>
      <sz val="14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5" sqref="A1:IV15"/>
    </sheetView>
  </sheetViews>
  <sheetFormatPr defaultColWidth="11.19921875" defaultRowHeight="15.75"/>
  <cols>
    <col min="1" max="2" width="5" style="0" customWidth="1"/>
    <col min="3" max="3" width="5.3984375" style="0" customWidth="1"/>
    <col min="4" max="4" width="31.69921875" style="1" customWidth="1"/>
    <col min="5" max="5" width="15" style="1" customWidth="1"/>
    <col min="6" max="6" width="14.69921875" style="1" customWidth="1"/>
    <col min="7" max="7" width="14.8984375" style="1" customWidth="1"/>
    <col min="8" max="8" width="15.59765625" style="1" customWidth="1"/>
    <col min="9" max="9" width="15" style="1" customWidth="1"/>
    <col min="10" max="10" width="15.296875" style="1" customWidth="1"/>
    <col min="11" max="11" width="17.296875" style="1" customWidth="1"/>
    <col min="12" max="12" width="12.69921875" style="1" customWidth="1"/>
    <col min="13" max="13" width="20" style="1" customWidth="1"/>
    <col min="14" max="14" width="10.69921875" style="1" customWidth="1"/>
    <col min="15" max="15" width="10.69921875" style="2" customWidth="1"/>
    <col min="16" max="16" width="10.69921875" style="3" customWidth="1"/>
    <col min="17" max="17" width="7.69921875" style="3" customWidth="1"/>
    <col min="18" max="18" width="10.69921875" style="4" customWidth="1"/>
    <col min="19" max="19" width="14" style="4" customWidth="1"/>
    <col min="20" max="20" width="10.69921875" style="3" customWidth="1"/>
    <col min="21" max="21" width="15" style="1" customWidth="1"/>
    <col min="22" max="22" width="12" style="0" customWidth="1"/>
    <col min="25" max="25" width="10.69921875" style="4" customWidth="1"/>
    <col min="26" max="26" width="13" style="4" customWidth="1"/>
    <col min="27" max="27" width="10.69921875" style="1" customWidth="1"/>
  </cols>
  <sheetData>
    <row r="1" spans="1:29" ht="15">
      <c r="A1" s="5" t="s">
        <v>0</v>
      </c>
      <c r="B1" t="s">
        <v>1</v>
      </c>
      <c r="C1" t="s">
        <v>2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3" t="s">
        <v>22</v>
      </c>
      <c r="X1" s="1" t="s">
        <v>23</v>
      </c>
      <c r="Y1" s="4" t="s">
        <v>24</v>
      </c>
      <c r="Z1" s="4" t="s">
        <v>25</v>
      </c>
      <c r="AA1" s="1" t="s">
        <v>26</v>
      </c>
      <c r="AB1" s="4" t="s">
        <v>27</v>
      </c>
      <c r="AC1" s="4" t="s">
        <v>28</v>
      </c>
    </row>
    <row r="2" spans="1:29" ht="15">
      <c r="A2" s="5" t="s">
        <v>29</v>
      </c>
      <c r="B2" t="s">
        <v>30</v>
      </c>
      <c r="C2" t="s">
        <v>31</v>
      </c>
      <c r="D2" s="1" t="s">
        <v>32</v>
      </c>
      <c r="E2" s="1" t="s">
        <v>33</v>
      </c>
      <c r="F2" s="1">
        <v>862630526</v>
      </c>
      <c r="G2" s="1">
        <v>1812108125</v>
      </c>
      <c r="H2" s="1">
        <v>101303184</v>
      </c>
      <c r="I2" s="1">
        <v>772259883</v>
      </c>
      <c r="J2" s="1">
        <v>198206335</v>
      </c>
      <c r="K2" s="1">
        <v>2092093842</v>
      </c>
      <c r="L2" s="1">
        <v>34706029</v>
      </c>
      <c r="M2" s="1">
        <v>5839316677070</v>
      </c>
      <c r="N2" s="1">
        <v>4576</v>
      </c>
      <c r="O2" s="1">
        <v>203744</v>
      </c>
      <c r="P2" s="1">
        <v>170145</v>
      </c>
      <c r="Q2" s="2">
        <v>0</v>
      </c>
      <c r="R2" s="2">
        <f>IF(F2&gt;0,G2/F2,"")</f>
        <v>2.100677022644571</v>
      </c>
      <c r="S2" s="3">
        <f>IF(H2&gt;0,G2/H2,"")</f>
        <v>17.887968111643954</v>
      </c>
      <c r="T2" s="3">
        <f>IF(N2&gt;0,(O2+P2)/N2,"")</f>
        <v>81.70651223776224</v>
      </c>
      <c r="U2" s="4">
        <f>IF(G2&gt;0,K2/G2,"")</f>
        <v>1.1545082841014247</v>
      </c>
      <c r="V2" s="4">
        <f>IF(F2&gt;0,K2/F2,"")</f>
        <v>2.425249024864673</v>
      </c>
      <c r="W2" s="3">
        <f>IF(L2&gt;0,IF(G2&gt;0,L2*1000/G2,""),"")</f>
        <v>19.15229478925271</v>
      </c>
      <c r="X2" s="1">
        <f>IF(M2&gt;0,IF(G2&gt;0,M2/G2,""),"")</f>
        <v>3222.3886624149427</v>
      </c>
      <c r="Y2" s="4">
        <f>IF(H2&gt;0,K2/H2,"")</f>
        <v>20.651807370635062</v>
      </c>
      <c r="Z2" s="4">
        <f>IF(F2&gt;0,I2/F2,"")</f>
        <v>0.8952382969577406</v>
      </c>
      <c r="AA2" s="1">
        <f>IF(N2&gt;0,H2/N2,"")</f>
        <v>22137.933566433567</v>
      </c>
      <c r="AB2" s="4">
        <f>IF(G2&gt;0,(K2+J2)/G2,"")</f>
        <v>1.2638871518773196</v>
      </c>
      <c r="AC2" s="7">
        <f>IF(G2&gt;0,(K2)/G2,"")</f>
        <v>1.1545082841014247</v>
      </c>
    </row>
    <row r="3" spans="1:29" ht="15">
      <c r="A3" s="5" t="s">
        <v>34</v>
      </c>
      <c r="B3" t="s">
        <v>30</v>
      </c>
      <c r="C3" t="s">
        <v>31</v>
      </c>
      <c r="D3" s="1" t="s">
        <v>35</v>
      </c>
      <c r="E3" s="1" t="s">
        <v>36</v>
      </c>
      <c r="F3" s="1">
        <v>398953604</v>
      </c>
      <c r="G3" s="1">
        <v>1491338894</v>
      </c>
      <c r="H3" s="1">
        <v>85424151</v>
      </c>
      <c r="I3" s="1">
        <v>242012315</v>
      </c>
      <c r="J3" s="1">
        <v>161522926</v>
      </c>
      <c r="K3" s="1">
        <v>857825157</v>
      </c>
      <c r="L3" s="1">
        <v>15888906</v>
      </c>
      <c r="M3" s="1">
        <v>5442396733600</v>
      </c>
      <c r="N3" s="1">
        <v>2548</v>
      </c>
      <c r="O3" s="1">
        <v>111326</v>
      </c>
      <c r="P3" s="1">
        <v>25845</v>
      </c>
      <c r="Q3" s="2">
        <v>0</v>
      </c>
      <c r="R3" s="2">
        <f>IF(F3&gt;0,G3/F3,"")</f>
        <v>3.7381261355894404</v>
      </c>
      <c r="S3" s="3">
        <f>IF(H3&gt;0,G3/H3,"")</f>
        <v>17.45804759593104</v>
      </c>
      <c r="T3" s="3">
        <f>IF(N3&gt;0,(O3+P3)/N3,"")</f>
        <v>53.834772370486654</v>
      </c>
      <c r="U3" s="4">
        <f>IF(G3&gt;0,K3/G3,"")</f>
        <v>0.5752047106470758</v>
      </c>
      <c r="V3" s="4">
        <f>IF(F3&gt;0,K3/F3,"")</f>
        <v>2.1501877621839958</v>
      </c>
      <c r="W3" s="3">
        <f>IF(L3&gt;0,IF(G3&gt;0,L3*1000/G3,""),"")</f>
        <v>10.654121651305903</v>
      </c>
      <c r="X3" s="1">
        <f>IF(M3&gt;0,IF(G3&gt;0,M3/G3,""),"")</f>
        <v>3649.3360130926753</v>
      </c>
      <c r="Y3" s="4">
        <f>IF(H3&gt;0,K3/H3,"")</f>
        <v>10.04195121588039</v>
      </c>
      <c r="Z3" s="4">
        <f>IF(F3&gt;0,I3/F3,"")</f>
        <v>0.606617693319547</v>
      </c>
      <c r="AA3" s="1">
        <f>IF(N3&gt;0,H3/N3,"")</f>
        <v>33525.96193092622</v>
      </c>
      <c r="AB3" s="4">
        <f>IF(G3&gt;0,(K3+J3)/G3,"")</f>
        <v>0.6835120354609353</v>
      </c>
      <c r="AC3" s="7">
        <f>IF(G3&gt;0,(K3)/G3,"")</f>
        <v>0.5752047106470758</v>
      </c>
    </row>
    <row r="4" spans="1:29" ht="15">
      <c r="A4" s="5" t="s">
        <v>37</v>
      </c>
      <c r="B4" t="s">
        <v>30</v>
      </c>
      <c r="C4" t="s">
        <v>31</v>
      </c>
      <c r="D4" s="1" t="s">
        <v>38</v>
      </c>
      <c r="E4" s="1" t="s">
        <v>39</v>
      </c>
      <c r="F4" s="1">
        <v>152197237</v>
      </c>
      <c r="G4" s="1">
        <v>920864038</v>
      </c>
      <c r="H4" s="1">
        <v>68431309</v>
      </c>
      <c r="I4" s="1">
        <v>272962397</v>
      </c>
      <c r="J4" s="1">
        <v>114756333</v>
      </c>
      <c r="K4" s="1">
        <v>638830003</v>
      </c>
      <c r="L4" s="1">
        <v>11509377</v>
      </c>
      <c r="M4" s="1">
        <v>3173333223700</v>
      </c>
      <c r="N4" s="1">
        <v>2120</v>
      </c>
      <c r="O4" s="1">
        <v>101250</v>
      </c>
      <c r="P4" s="1">
        <v>45367</v>
      </c>
      <c r="Q4" s="2">
        <v>0</v>
      </c>
      <c r="R4" s="2">
        <f>IF(F4&gt;0,G4/F4,"")</f>
        <v>6.050464884589199</v>
      </c>
      <c r="S4" s="3">
        <f>IF(H4&gt;0,G4/H4,"")</f>
        <v>13.456764914434123</v>
      </c>
      <c r="T4" s="3">
        <f>IF(N4&gt;0,(O4+P4)/N4,"")</f>
        <v>69.15896226415094</v>
      </c>
      <c r="U4" s="4">
        <f>IF(G4&gt;0,K4/G4,"")</f>
        <v>0.693728907458975</v>
      </c>
      <c r="V4" s="4">
        <f>IF(F4&gt;0,K4/F4,"")</f>
        <v>4.197382394004959</v>
      </c>
      <c r="W4" s="3">
        <f>IF(L4&gt;0,IF(G4&gt;0,L4*1000/G4,""),"")</f>
        <v>12.49845419634033</v>
      </c>
      <c r="X4" s="1">
        <f>IF(M4&gt;0,IF(G4&gt;0,M4/G4,""),"")</f>
        <v>3446.0388208796576</v>
      </c>
      <c r="Y4" s="4">
        <f>IF(H4&gt;0,K4/H4,"")</f>
        <v>9.33534682202265</v>
      </c>
      <c r="Z4" s="4">
        <f>IF(F4&gt;0,I4/F4,"")</f>
        <v>1.7934780051230497</v>
      </c>
      <c r="AA4" s="1">
        <f>IF(N4&gt;0,H4/N4,"")</f>
        <v>32278.91933962264</v>
      </c>
      <c r="AB4" s="4">
        <f>IF(G4&gt;0,(K4+J4)/G4,"")</f>
        <v>0.8183470142201383</v>
      </c>
      <c r="AC4" s="7">
        <f>IF(G4&gt;0,(K4)/G4,"")</f>
        <v>0.693728907458975</v>
      </c>
    </row>
    <row r="5" spans="1:29" ht="15">
      <c r="A5" s="5" t="s">
        <v>40</v>
      </c>
      <c r="B5" t="s">
        <v>30</v>
      </c>
      <c r="C5" t="s">
        <v>31</v>
      </c>
      <c r="D5" s="1" t="s">
        <v>41</v>
      </c>
      <c r="E5" s="1" t="s">
        <v>42</v>
      </c>
      <c r="F5" s="1">
        <v>309271311</v>
      </c>
      <c r="G5" s="1">
        <v>762277885</v>
      </c>
      <c r="H5" s="1">
        <v>68329658</v>
      </c>
      <c r="I5" s="1">
        <v>261649776</v>
      </c>
      <c r="J5" s="1">
        <v>176398531</v>
      </c>
      <c r="K5" s="1">
        <v>872189939</v>
      </c>
      <c r="L5" s="1">
        <v>13512471</v>
      </c>
      <c r="M5" s="1">
        <v>3498707500000</v>
      </c>
      <c r="N5" s="1">
        <v>2163</v>
      </c>
      <c r="O5" s="1">
        <v>90073</v>
      </c>
      <c r="P5" s="1">
        <v>77706</v>
      </c>
      <c r="Q5" s="2">
        <v>0</v>
      </c>
      <c r="R5" s="2">
        <f>IF(F5&gt;0,G5/F5,"")</f>
        <v>2.4647545953591536</v>
      </c>
      <c r="S5" s="3">
        <f>IF(H5&gt;0,G5/H5,"")</f>
        <v>11.15588614536897</v>
      </c>
      <c r="T5" s="3">
        <f>IF(N5&gt;0,(O5+P5)/N5,"")</f>
        <v>77.56773000462321</v>
      </c>
      <c r="U5" s="4">
        <f>IF(G5&gt;0,K5/G5,"")</f>
        <v>1.144188958072685</v>
      </c>
      <c r="V5" s="4">
        <f>IF(F5&gt;0,K5/F5,"")</f>
        <v>2.8201449923688524</v>
      </c>
      <c r="W5" s="3">
        <f>IF(L5&gt;0,IF(G5&gt;0,L5*1000/G5,""),"")</f>
        <v>17.726437124697643</v>
      </c>
      <c r="X5" s="1">
        <f>IF(M5&gt;0,IF(G5&gt;0,M5/G5,""),"")</f>
        <v>4589.805855380417</v>
      </c>
      <c r="Y5" s="4">
        <f>IF(H5&gt;0,K5/H5,"")</f>
        <v>12.764441745047224</v>
      </c>
      <c r="Z5" s="4">
        <f>IF(F5&gt;0,I5/F5,"")</f>
        <v>0.8460201987503457</v>
      </c>
      <c r="AA5" s="1">
        <f>IF(N5&gt;0,H5/N5,"")</f>
        <v>31590.225612575126</v>
      </c>
      <c r="AB5" s="4">
        <f>IF(G5&gt;0,(K5+J5)/G5,"")</f>
        <v>1.3755987030897532</v>
      </c>
      <c r="AC5" s="7">
        <f>IF(G5&gt;0,(K5)/G5,"")</f>
        <v>1.144188958072685</v>
      </c>
    </row>
    <row r="6" spans="1:29" ht="15">
      <c r="A6" s="5" t="s">
        <v>43</v>
      </c>
      <c r="B6" t="s">
        <v>30</v>
      </c>
      <c r="C6" t="s">
        <v>31</v>
      </c>
      <c r="D6" s="1" t="s">
        <v>44</v>
      </c>
      <c r="E6" s="1" t="s">
        <v>45</v>
      </c>
      <c r="F6" s="1">
        <v>170491709</v>
      </c>
      <c r="G6" s="1">
        <v>476535831</v>
      </c>
      <c r="H6" s="1">
        <v>40022197</v>
      </c>
      <c r="I6" s="1">
        <v>151556806</v>
      </c>
      <c r="J6" s="1">
        <v>26156835</v>
      </c>
      <c r="K6" s="1">
        <v>472741209</v>
      </c>
      <c r="L6" s="1">
        <v>9544262</v>
      </c>
      <c r="M6" s="1">
        <v>2208267943400</v>
      </c>
      <c r="N6" s="1">
        <v>1363</v>
      </c>
      <c r="O6" s="1">
        <v>57758</v>
      </c>
      <c r="P6" s="1">
        <v>53008</v>
      </c>
      <c r="Q6" s="2">
        <v>0</v>
      </c>
      <c r="R6" s="2">
        <f>IF(F6&gt;0,G6/F6,"")</f>
        <v>2.7950674774454867</v>
      </c>
      <c r="S6" s="3">
        <f>IF(H6&gt;0,G6/H6,"")</f>
        <v>11.906788400446882</v>
      </c>
      <c r="T6" s="3">
        <f>IF(N6&gt;0,(O6+P6)/N6,"")</f>
        <v>81.26632428466618</v>
      </c>
      <c r="U6" s="4">
        <f>IF(G6&gt;0,K6/G6,"")</f>
        <v>0.9920370688767788</v>
      </c>
      <c r="V6" s="4">
        <f>IF(F6&gt;0,K6/F6,"")</f>
        <v>2.7728105476378326</v>
      </c>
      <c r="W6" s="3">
        <f>IF(L6&gt;0,IF(G6&gt;0,L6*1000/G6,""),"")</f>
        <v>20.028424683137835</v>
      </c>
      <c r="X6" s="1">
        <f>IF(M6&gt;0,IF(G6&gt;0,M6/G6,""),"")</f>
        <v>4634.001893973005</v>
      </c>
      <c r="Y6" s="4">
        <f>IF(H6&gt;0,K6/H6,"")</f>
        <v>11.811975464515355</v>
      </c>
      <c r="Z6" s="4">
        <f>IF(F6&gt;0,I6/F6,"")</f>
        <v>0.8889394498356515</v>
      </c>
      <c r="AA6" s="1">
        <f>IF(N6&gt;0,H6/N6,"")</f>
        <v>29363.314013206164</v>
      </c>
      <c r="AB6" s="4">
        <f>IF(G6&gt;0,(K6+J6)/G6,"")</f>
        <v>1.0469266140031346</v>
      </c>
      <c r="AC6" s="7">
        <f>IF(G6&gt;0,(K6)/G6,"")</f>
        <v>0.9920370688767788</v>
      </c>
    </row>
    <row r="7" spans="1:29" ht="15">
      <c r="A7" s="5" t="s">
        <v>46</v>
      </c>
      <c r="B7" t="s">
        <v>30</v>
      </c>
      <c r="C7" t="s">
        <v>31</v>
      </c>
      <c r="D7" s="1" t="s">
        <v>47</v>
      </c>
      <c r="E7" s="1" t="s">
        <v>48</v>
      </c>
      <c r="F7" s="1">
        <v>86357678</v>
      </c>
      <c r="G7" s="1">
        <v>463901941</v>
      </c>
      <c r="H7" s="1">
        <v>31382891</v>
      </c>
      <c r="I7" s="1">
        <v>64550864</v>
      </c>
      <c r="J7" s="1">
        <v>61413900</v>
      </c>
      <c r="K7" s="1">
        <v>344920214</v>
      </c>
      <c r="L7" s="1">
        <v>5556616</v>
      </c>
      <c r="M7" s="1">
        <v>1410850830658</v>
      </c>
      <c r="N7" s="1">
        <v>1149</v>
      </c>
      <c r="O7" s="1">
        <v>55514</v>
      </c>
      <c r="P7" s="1">
        <v>17255</v>
      </c>
      <c r="Q7" s="2">
        <v>0</v>
      </c>
      <c r="R7" s="2">
        <f>IF(F7&gt;0,G7/F7,"")</f>
        <v>5.371866772517899</v>
      </c>
      <c r="S7" s="3">
        <f>IF(H7&gt;0,G7/H7,"")</f>
        <v>14.78200147335056</v>
      </c>
      <c r="T7" s="3">
        <f>IF(N7&gt;0,(O7+P7)/N7,"")</f>
        <v>63.33246301131419</v>
      </c>
      <c r="U7" s="4">
        <f>IF(G7&gt;0,K7/G7,"")</f>
        <v>0.7435196611949507</v>
      </c>
      <c r="V7" s="4">
        <f>IF(F7&gt;0,K7/F7,"")</f>
        <v>3.9940885626869216</v>
      </c>
      <c r="W7" s="3">
        <f>IF(L7&gt;0,IF(G7&gt;0,L7*1000/G7,""),"")</f>
        <v>11.977996875852693</v>
      </c>
      <c r="X7" s="1">
        <f>IF(M7&gt;0,IF(G7&gt;0,M7/G7,""),"")</f>
        <v>3041.26951401999</v>
      </c>
      <c r="Y7" s="4">
        <f>IF(H7&gt;0,K7/H7,"")</f>
        <v>10.990708727248869</v>
      </c>
      <c r="Z7" s="4">
        <f>IF(F7&gt;0,I7/F7,"")</f>
        <v>0.7474826268487673</v>
      </c>
      <c r="AA7" s="1">
        <f>IF(N7&gt;0,H7/N7,"")</f>
        <v>27313.221061792865</v>
      </c>
      <c r="AB7" s="4">
        <f>IF(G7&gt;0,(K7+J7)/G7,"")</f>
        <v>0.8759051818668722</v>
      </c>
      <c r="AC7" s="7">
        <f>IF(G7&gt;0,(K7)/G7,"")</f>
        <v>0.7435196611949507</v>
      </c>
    </row>
    <row r="8" spans="1:29" ht="15">
      <c r="A8" s="5" t="s">
        <v>49</v>
      </c>
      <c r="B8" t="s">
        <v>30</v>
      </c>
      <c r="C8" t="s">
        <v>31</v>
      </c>
      <c r="D8" s="1" t="s">
        <v>50</v>
      </c>
      <c r="E8" s="1" t="s">
        <v>51</v>
      </c>
      <c r="F8" s="1">
        <v>83458376</v>
      </c>
      <c r="G8" s="1">
        <v>427626902</v>
      </c>
      <c r="H8" s="1">
        <v>35654448</v>
      </c>
      <c r="I8" s="1">
        <v>71186530</v>
      </c>
      <c r="J8" s="1">
        <v>99625583</v>
      </c>
      <c r="K8" s="1">
        <v>319327599</v>
      </c>
      <c r="L8" s="1">
        <v>6760409</v>
      </c>
      <c r="M8" s="1">
        <v>1790040701500</v>
      </c>
      <c r="N8" s="1">
        <v>1059</v>
      </c>
      <c r="O8" s="1">
        <v>40189</v>
      </c>
      <c r="P8" s="1">
        <v>42702</v>
      </c>
      <c r="Q8" s="2">
        <v>0</v>
      </c>
      <c r="R8" s="2">
        <f>IF(F8&gt;0,G8/F8,"")</f>
        <v>5.123834448923377</v>
      </c>
      <c r="S8" s="3">
        <f>IF(H8&gt;0,G8/H8,"")</f>
        <v>11.993648085646985</v>
      </c>
      <c r="T8" s="3">
        <f>IF(N8&gt;0,(O8+P8)/N8,"")</f>
        <v>78.27289896128423</v>
      </c>
      <c r="U8" s="4">
        <f>IF(G8&gt;0,K8/G8,"")</f>
        <v>0.7467434754607651</v>
      </c>
      <c r="V8" s="4">
        <f>IF(F8&gt;0,K8/F8,"")</f>
        <v>3.8261899440746365</v>
      </c>
      <c r="W8" s="3">
        <f>IF(L8&gt;0,IF(G8&gt;0,L8*1000/G8,""),"")</f>
        <v>15.809129333027789</v>
      </c>
      <c r="X8" s="1">
        <f>IF(M8&gt;0,IF(G8&gt;0,M8/G8,""),"")</f>
        <v>4185.987114299933</v>
      </c>
      <c r="Y8" s="4">
        <f>IF(H8&gt;0,K8/H8,"")</f>
        <v>8.956178454929383</v>
      </c>
      <c r="Z8" s="4">
        <f>IF(F8&gt;0,I8/F8,"")</f>
        <v>0.85295848555692</v>
      </c>
      <c r="AA8" s="1">
        <f>IF(N8&gt;0,H8/N8,"")</f>
        <v>33668.03399433428</v>
      </c>
      <c r="AB8" s="4">
        <f>IF(G8&gt;0,(K8+J8)/G8,"")</f>
        <v>0.9797166175480699</v>
      </c>
      <c r="AC8" s="7">
        <f>IF(G8&gt;0,(K8)/G8,"")</f>
        <v>0.7467434754607651</v>
      </c>
    </row>
    <row r="9" spans="1:29" ht="15">
      <c r="A9" s="5" t="s">
        <v>52</v>
      </c>
      <c r="B9" t="s">
        <v>30</v>
      </c>
      <c r="C9" t="s">
        <v>31</v>
      </c>
      <c r="D9" s="1" t="s">
        <v>53</v>
      </c>
      <c r="E9" s="1" t="s">
        <v>54</v>
      </c>
      <c r="F9" s="1">
        <v>131489651</v>
      </c>
      <c r="G9" s="1">
        <v>410761850</v>
      </c>
      <c r="H9" s="1">
        <v>38431274</v>
      </c>
      <c r="I9" s="1">
        <v>105727177</v>
      </c>
      <c r="J9" s="1">
        <v>66372033</v>
      </c>
      <c r="K9" s="1">
        <v>480772836</v>
      </c>
      <c r="L9" s="1">
        <v>8652927</v>
      </c>
      <c r="M9" s="1">
        <v>2131297675000</v>
      </c>
      <c r="N9" s="1">
        <v>1513</v>
      </c>
      <c r="O9" s="1">
        <v>55662</v>
      </c>
      <c r="P9" s="1">
        <v>35198</v>
      </c>
      <c r="Q9" s="2">
        <v>0</v>
      </c>
      <c r="R9" s="2">
        <f>IF(F9&gt;0,G9/F9,"")</f>
        <v>3.12391010909292</v>
      </c>
      <c r="S9" s="3">
        <f>IF(H9&gt;0,G9/H9,"")</f>
        <v>10.68821840254372</v>
      </c>
      <c r="T9" s="3">
        <f>IF(N9&gt;0,(O9+P9)/N9,"")</f>
        <v>60.05287508261732</v>
      </c>
      <c r="U9" s="4">
        <f>IF(G9&gt;0,K9/G9,"")</f>
        <v>1.170441792488762</v>
      </c>
      <c r="V9" s="4">
        <f>IF(F9&gt;0,K9/F9,"")</f>
        <v>3.6563549476604815</v>
      </c>
      <c r="W9" s="3">
        <f>IF(L9&gt;0,IF(G9&gt;0,L9*1000/G9,""),"")</f>
        <v>21.065556599280093</v>
      </c>
      <c r="X9" s="1">
        <f>IF(M9&gt;0,IF(G9&gt;0,M9/G9,""),"")</f>
        <v>5188.6456227617045</v>
      </c>
      <c r="Y9" s="4">
        <f>IF(H9&gt;0,K9/H9,"")</f>
        <v>12.509937505584645</v>
      </c>
      <c r="Z9" s="4">
        <f>IF(F9&gt;0,I9/F9,"")</f>
        <v>0.8040722307491712</v>
      </c>
      <c r="AA9" s="1">
        <f>IF(N9&gt;0,H9/N9,"")</f>
        <v>25400.709847984137</v>
      </c>
      <c r="AB9" s="4">
        <f>IF(G9&gt;0,(K9+J9)/G9,"")</f>
        <v>1.3320245514523805</v>
      </c>
      <c r="AC9" s="7">
        <f>IF(G9&gt;0,(K9)/G9,"")</f>
        <v>1.170441792488762</v>
      </c>
    </row>
    <row r="10" spans="1:29" ht="15">
      <c r="A10" s="5" t="s">
        <v>55</v>
      </c>
      <c r="B10" t="s">
        <v>30</v>
      </c>
      <c r="C10" t="s">
        <v>31</v>
      </c>
      <c r="D10" s="1" t="s">
        <v>56</v>
      </c>
      <c r="E10" s="1" t="s">
        <v>57</v>
      </c>
      <c r="F10" s="1">
        <v>69390491</v>
      </c>
      <c r="G10" s="1">
        <v>397539383</v>
      </c>
      <c r="H10" s="1">
        <v>30605345</v>
      </c>
      <c r="I10" s="1">
        <v>38537158</v>
      </c>
      <c r="J10" s="1">
        <v>126344772</v>
      </c>
      <c r="K10" s="1">
        <v>226655849</v>
      </c>
      <c r="L10" s="1">
        <v>5709808</v>
      </c>
      <c r="M10" s="1">
        <v>1421310773800</v>
      </c>
      <c r="N10" s="1">
        <v>1000</v>
      </c>
      <c r="O10" s="1">
        <v>45066</v>
      </c>
      <c r="P10" s="1">
        <v>22650</v>
      </c>
      <c r="Q10" s="2">
        <v>0</v>
      </c>
      <c r="R10" s="2">
        <f>IF(F10&gt;0,G10/F10,"")</f>
        <v>5.729018158986654</v>
      </c>
      <c r="S10" s="3">
        <f>IF(H10&gt;0,G10/H10,"")</f>
        <v>12.989214236924955</v>
      </c>
      <c r="T10" s="3">
        <f>IF(N10&gt;0,(O10+P10)/N10,"")</f>
        <v>67.716</v>
      </c>
      <c r="U10" s="4">
        <f>IF(G10&gt;0,K10/G10,"")</f>
        <v>0.5701469054199342</v>
      </c>
      <c r="V10" s="4">
        <f>IF(F10&gt;0,K10/F10,"")</f>
        <v>3.2663819744408493</v>
      </c>
      <c r="W10" s="3">
        <f>IF(L10&gt;0,IF(G10&gt;0,L10*1000/G10,""),"")</f>
        <v>14.362873828779877</v>
      </c>
      <c r="X10" s="1">
        <f>IF(M10&gt;0,IF(G10&gt;0,M10/G10,""),"")</f>
        <v>3575.2703620813336</v>
      </c>
      <c r="Y10" s="4">
        <f>IF(H10&gt;0,K10/H10,"")</f>
        <v>7.405760301019315</v>
      </c>
      <c r="Z10" s="4">
        <f>IF(F10&gt;0,I10/F10,"")</f>
        <v>0.5553665559161413</v>
      </c>
      <c r="AA10" s="1">
        <f>IF(N10&gt;0,H10/N10,"")</f>
        <v>30605.345</v>
      </c>
      <c r="AB10" s="4">
        <f>IF(G10&gt;0,(K10+J10)/G10,"")</f>
        <v>0.8879639001703638</v>
      </c>
      <c r="AC10" s="7">
        <f>IF(G10&gt;0,(K10)/G10,"")</f>
        <v>0.5701469054199342</v>
      </c>
    </row>
    <row r="11" spans="1:29" ht="15">
      <c r="A11" s="5" t="s">
        <v>58</v>
      </c>
      <c r="B11" t="s">
        <v>30</v>
      </c>
      <c r="C11" t="s">
        <v>31</v>
      </c>
      <c r="D11" s="1" t="s">
        <v>59</v>
      </c>
      <c r="E11" s="1" t="s">
        <v>60</v>
      </c>
      <c r="F11" s="1">
        <v>67865688</v>
      </c>
      <c r="G11" s="1">
        <v>303491661</v>
      </c>
      <c r="H11" s="1">
        <v>23066454</v>
      </c>
      <c r="I11" s="1">
        <v>67303563</v>
      </c>
      <c r="J11" s="1">
        <v>48458433</v>
      </c>
      <c r="K11" s="1">
        <v>217203606</v>
      </c>
      <c r="L11" s="1">
        <v>4418416</v>
      </c>
      <c r="M11" s="1">
        <v>978175631162</v>
      </c>
      <c r="N11" s="1">
        <v>886</v>
      </c>
      <c r="O11" s="1">
        <v>40903</v>
      </c>
      <c r="P11" s="1">
        <v>17804</v>
      </c>
      <c r="Q11" s="2">
        <v>0</v>
      </c>
      <c r="R11" s="2">
        <f>IF(F11&gt;0,G11/F11,"")</f>
        <v>4.471945543379741</v>
      </c>
      <c r="S11" s="3">
        <f>IF(H11&gt;0,G11/H11,"")</f>
        <v>13.15727423903128</v>
      </c>
      <c r="T11" s="3">
        <f>IF(N11&gt;0,(O11+P11)/N11,"")</f>
        <v>66.2607223476298</v>
      </c>
      <c r="U11" s="4">
        <f>IF(G11&gt;0,K11/G11,"")</f>
        <v>0.7156822869014513</v>
      </c>
      <c r="V11" s="4">
        <f>IF(F11&gt;0,K11/F11,"")</f>
        <v>3.200492213384767</v>
      </c>
      <c r="W11" s="3">
        <f>IF(L11&gt;0,IF(G11&gt;0,L11*1000/G11,""),"")</f>
        <v>14.558607592186858</v>
      </c>
      <c r="X11" s="1">
        <f>IF(M11&gt;0,IF(G11&gt;0,M11/G11,""),"")</f>
        <v>3223.0725152016616</v>
      </c>
      <c r="Y11" s="4">
        <f>IF(H11&gt;0,K11/H11,"")</f>
        <v>9.416428116779459</v>
      </c>
      <c r="Z11" s="4">
        <f>IF(F11&gt;0,I11/F11,"")</f>
        <v>0.9917170956846411</v>
      </c>
      <c r="AA11" s="1">
        <f>IF(N11&gt;0,H11/N11,"")</f>
        <v>26034.372460496616</v>
      </c>
      <c r="AB11" s="4">
        <f>IF(G11&gt;0,(K11+J11)/G11,"")</f>
        <v>0.8753520216161722</v>
      </c>
      <c r="AC11" s="7">
        <f>IF(G11&gt;0,(K11)/G11,"")</f>
        <v>0.7156822869014513</v>
      </c>
    </row>
    <row r="12" spans="1:29" ht="17.25">
      <c r="A12" s="5"/>
      <c r="D12" s="8" t="s">
        <v>61</v>
      </c>
      <c r="G12" s="9">
        <f>SUM(G2:G11)/10</f>
        <v>746644651</v>
      </c>
      <c r="O12" s="1"/>
      <c r="P12" s="1"/>
      <c r="Q12" s="2"/>
      <c r="R12" s="2"/>
      <c r="S12" s="10">
        <f>SUM(S2:S11)/10</f>
        <v>13.547581160532246</v>
      </c>
      <c r="U12" s="4"/>
      <c r="V12" s="4"/>
      <c r="W12" s="3"/>
      <c r="X12" s="11">
        <f>SUM(X2:X11)/10</f>
        <v>3875.581637410532</v>
      </c>
      <c r="AB12" s="10">
        <f>SUM(AB2:AB11)/10</f>
        <v>1.013923379130514</v>
      </c>
      <c r="AC12" s="10">
        <f>SUM(AC2:AC11)/10</f>
        <v>0.8506202050622802</v>
      </c>
    </row>
    <row r="13" spans="1:29" ht="17.25">
      <c r="A13" s="5"/>
      <c r="D13" s="8"/>
      <c r="G13" s="12"/>
      <c r="O13" s="1"/>
      <c r="P13" s="1"/>
      <c r="Q13" s="2"/>
      <c r="R13" s="2"/>
      <c r="U13" s="4"/>
      <c r="V13" s="4"/>
      <c r="W13" s="3"/>
      <c r="X13" s="1"/>
      <c r="AB13" s="4"/>
      <c r="AC13" s="4"/>
    </row>
    <row r="14" spans="1:29" ht="15">
      <c r="A14" s="5" t="s">
        <v>62</v>
      </c>
      <c r="B14" t="s">
        <v>30</v>
      </c>
      <c r="C14" t="s">
        <v>31</v>
      </c>
      <c r="D14" s="1" t="s">
        <v>63</v>
      </c>
      <c r="E14" s="1" t="s">
        <v>64</v>
      </c>
      <c r="F14" s="1">
        <v>63430058</v>
      </c>
      <c r="G14" s="1">
        <v>223265805</v>
      </c>
      <c r="H14" s="1">
        <v>22535520</v>
      </c>
      <c r="I14" s="1">
        <v>44760793</v>
      </c>
      <c r="J14" s="1">
        <v>2098669</v>
      </c>
      <c r="K14" s="1">
        <v>207701265</v>
      </c>
      <c r="L14" s="1">
        <v>3461144</v>
      </c>
      <c r="M14" s="1">
        <v>807907777308</v>
      </c>
      <c r="N14" s="1">
        <v>609</v>
      </c>
      <c r="O14" s="1">
        <v>24108</v>
      </c>
      <c r="P14" s="1">
        <v>10647</v>
      </c>
      <c r="Q14" s="2">
        <v>0</v>
      </c>
      <c r="R14" s="2">
        <f>IF(F14&gt;0,G14/F14,"")</f>
        <v>3.5198738900727475</v>
      </c>
      <c r="S14" s="3">
        <f>IF(H14&gt;0,G14/H14,"")</f>
        <v>9.907284367079171</v>
      </c>
      <c r="T14" s="3">
        <f>IF(N14&gt;0,(O14+P14)/N14,"")</f>
        <v>57.06896551724138</v>
      </c>
      <c r="U14" s="4">
        <f>IF(G14&gt;0,K14/G14,"")</f>
        <v>0.9302869510178686</v>
      </c>
      <c r="V14" s="4">
        <f>IF(F14&gt;0,K14/F14,"")</f>
        <v>3.274492749163181</v>
      </c>
      <c r="W14" s="3">
        <f>IF(L14&gt;0,IF(G14&gt;0,L14*1000/G14,""),"")</f>
        <v>15.502347079079128</v>
      </c>
      <c r="X14" s="1">
        <f>IF(M14&gt;0,IF(G14&gt;0,M14/G14,""),"")</f>
        <v>3618.5916482284424</v>
      </c>
      <c r="Y14" s="4">
        <f>IF(H14&gt;0,K14/H14,"")</f>
        <v>9.216617366717076</v>
      </c>
      <c r="Z14" s="4">
        <f>IF(F14&gt;0,I14/F14,"")</f>
        <v>0.7056716391462231</v>
      </c>
      <c r="AA14" s="1">
        <f>IF(N14&gt;0,H14/N14,"")</f>
        <v>37004.137931034486</v>
      </c>
      <c r="AB14" s="4">
        <f>IF(G14&gt;0,(K14+J14)/G14,"")</f>
        <v>0.9396868185882742</v>
      </c>
      <c r="AC14" s="7">
        <f>IF(G14&gt;0,(K14)/G14,"")</f>
        <v>0.9302869510178686</v>
      </c>
    </row>
    <row r="15" spans="1:29" ht="15">
      <c r="A15" s="5" t="s">
        <v>65</v>
      </c>
      <c r="B15" t="s">
        <v>30</v>
      </c>
      <c r="C15" t="s">
        <v>31</v>
      </c>
      <c r="D15" s="1" t="s">
        <v>66</v>
      </c>
      <c r="E15" s="1" t="s">
        <v>67</v>
      </c>
      <c r="F15" s="1">
        <v>5506506</v>
      </c>
      <c r="G15" s="1">
        <v>25849236</v>
      </c>
      <c r="H15" s="1">
        <v>3845014</v>
      </c>
      <c r="I15" s="1">
        <v>5345781</v>
      </c>
      <c r="J15" s="1">
        <v>11026140</v>
      </c>
      <c r="K15" s="1">
        <v>23728349</v>
      </c>
      <c r="L15" s="1">
        <v>582728</v>
      </c>
      <c r="M15" s="1">
        <v>121525195100</v>
      </c>
      <c r="N15" s="1">
        <v>109</v>
      </c>
      <c r="O15" s="1">
        <v>4098</v>
      </c>
      <c r="P15" s="1">
        <v>1520</v>
      </c>
      <c r="Q15" s="2">
        <v>0</v>
      </c>
      <c r="R15" s="2">
        <f>IF(F15&gt;0,G15/F15,"")</f>
        <v>4.694308151121601</v>
      </c>
      <c r="S15" s="3">
        <f>IF(H15&gt;0,G15/H15,"")</f>
        <v>6.722793727148978</v>
      </c>
      <c r="T15" s="3">
        <f>IF(N15&gt;0,(O15+P15)/N15,"")</f>
        <v>51.54128440366973</v>
      </c>
      <c r="U15" s="4">
        <f>IF(G15&gt;0,K15/G15,"")</f>
        <v>0.917951656288797</v>
      </c>
      <c r="V15" s="4">
        <f>IF(F15&gt;0,K15/F15,"")</f>
        <v>4.309147942452074</v>
      </c>
      <c r="W15" s="3">
        <f>IF(L15&gt;0,IF(G15&gt;0,L15*1000/G15,""),"")</f>
        <v>22.543335516763435</v>
      </c>
      <c r="X15" s="1">
        <f>IF(M15&gt;0,IF(G15&gt;0,M15/G15,""),"")</f>
        <v>4701.307036695398</v>
      </c>
      <c r="Y15" s="4">
        <f>IF(H15&gt;0,K15/H15,"")</f>
        <v>6.17119963672434</v>
      </c>
      <c r="Z15" s="4">
        <f>IF(F15&gt;0,I15/F15,"")</f>
        <v>0.9708117997147374</v>
      </c>
      <c r="AA15" s="1">
        <f>IF(N15&gt;0,H15/N15,"")</f>
        <v>35275.35779816514</v>
      </c>
      <c r="AB15" s="4">
        <f>IF(G15&gt;0,(K15+J15)/G15,"")</f>
        <v>1.344507396659615</v>
      </c>
      <c r="AC15" s="7">
        <f>IF(G15&gt;0,(K15)/G15,"")</f>
        <v>0.917951656288797</v>
      </c>
    </row>
    <row r="16" spans="1:28" ht="15">
      <c r="A16" s="5"/>
      <c r="O16" s="1"/>
      <c r="P16" s="1"/>
      <c r="Q16" s="2"/>
      <c r="R16" s="2"/>
      <c r="S16" s="3"/>
      <c r="U16" s="4"/>
      <c r="V16" s="4"/>
      <c r="W16" s="3"/>
      <c r="X16" s="1"/>
      <c r="AB16" s="4"/>
    </row>
  </sheetData>
  <dataValidations count="1">
    <dataValidation operator="equal" allowBlank="1" showErrorMessage="1" sqref="R2:AB12 G12:G13 AC12 R13:AC13 R14:AB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/>
  <dcterms:created xsi:type="dcterms:W3CDTF">2008-11-25T19:24:42Z</dcterms:created>
  <dcterms:modified xsi:type="dcterms:W3CDTF">2009-10-16T04:52:15Z</dcterms:modified>
  <cp:category/>
  <cp:version/>
  <cp:contentType/>
  <cp:contentStatus/>
  <cp:revision>4</cp:revision>
</cp:coreProperties>
</file>